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6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  <externalReference r:id="rId15"/>
    <externalReference r:id="rId16"/>
  </externalReferences>
  <definedNames>
    <definedName name="_xlnm.Print_Area" localSheetId="9">'з початку року'!$A$1:$Q$45</definedName>
  </definedNames>
  <calcPr fullCalcOnLoad="1"/>
</workbook>
</file>

<file path=xl/sharedStrings.xml><?xml version="1.0" encoding="utf-8"?>
<sst xmlns="http://schemas.openxmlformats.org/spreadsheetml/2006/main" count="331" uniqueCount="114">
  <si>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</si>
  <si>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</si>
  <si>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</si>
  <si>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</si>
  <si>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</si>
  <si>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</si>
  <si>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</si>
  <si>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</si>
  <si>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</si>
  <si>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</si>
  <si>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</si>
  <si>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</si>
  <si>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</si>
  <si>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</si>
  <si>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</si>
  <si>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</si>
  <si>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</si>
  <si>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</si>
  <si>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</si>
  <si>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</si>
  <si>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</si>
  <si>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</si>
  <si>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</si>
  <si>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</si>
  <si>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</si>
  <si>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</si>
  <si>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</si>
  <si>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</si>
  <si>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</si>
  <si>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</si>
  <si>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</si>
  <si>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</si>
  <si>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</si>
  <si>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</si>
  <si>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</si>
  <si>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</si>
  <si>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</si>
  <si>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</si>
  <si>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</si>
  <si>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</si>
  <si>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</si>
  <si>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</si>
  <si>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</si>
  <si>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</si>
  <si>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</si>
  <si>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</si>
  <si>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</si>
  <si>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</si>
  <si>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</si>
  <si>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</si>
  <si>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</si>
  <si>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</si>
  <si>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</si>
  <si>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</si>
  <si>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</si>
  <si>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</si>
  <si>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</si>
  <si>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</si>
  <si>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</si>
  <si>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</si>
  <si>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</si>
  <si>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</si>
  <si>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</si>
  <si>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</si>
  <si>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</si>
  <si>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</si>
  <si>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</si>
  <si>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</si>
  <si>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</si>
  <si>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</si>
  <si>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</si>
  <si>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</si>
  <si>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</si>
  <si>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</si>
  <si>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</si>
  <si>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</si>
  <si>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</si>
  <si>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</si>
  <si>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</si>
  <si>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</si>
  <si>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</si>
  <si>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</si>
  <si>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</si>
  <si>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</si>
  <si>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</si>
  <si>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</si>
  <si>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</si>
  <si>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</si>
  <si>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</si>
  <si>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</si>
  <si>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</si>
  <si>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</si>
  <si>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</si>
  <si>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</si>
  <si>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</si>
  <si>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</si>
  <si>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</si>
  <si>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</si>
  <si>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</si>
  <si>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</si>
  <si>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</si>
  <si>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</si>
  <si>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</si>
  <si>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</si>
  <si>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</si>
  <si>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</si>
  <si>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</si>
  <si>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план на січень-вересень  2015р.</t>
  </si>
  <si>
    <t xml:space="preserve">станом на 22.09.2015 р. </t>
  </si>
  <si>
    <r>
      <t xml:space="preserve">станом на 22.09.2015р.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</si>
  <si>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22.09.2015р.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</si>
  <si>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22.09.2015</t>
    </r>
    <r>
      <rPr>
        <sz val="10"/>
        <rFont val="Times New Roman"/>
        <family val="1"/>
      </rPr>
      <t xml:space="preserve"> (тис.грн.)</t>
    </r>
  </si>
  <si>
    <t>Аналіз планових показників надходжень до загального фонду міського бюджету  2015 рік</t>
  </si>
  <si>
    <t>Зміни до  шомісячного розпису доходів станом на 22.09.2015р.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</si>
</sst>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7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85" fontId="12" fillId="0" borderId="41" xfId="0" applyNumberFormat="1" applyFont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12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185" fontId="7" fillId="0" borderId="4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4632244"/>
        <c:axId val="20363605"/>
      </c:lineChart>
      <c:catAx>
        <c:axId val="246322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63605"/>
        <c:crosses val="autoZero"/>
        <c:auto val="0"/>
        <c:lblOffset val="100"/>
        <c:tickLblSkip val="1"/>
        <c:noMultiLvlLbl val="0"/>
      </c:catAx>
      <c:valAx>
        <c:axId val="2036360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63224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22.09.2015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січень-вересень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19779278"/>
        <c:axId val="43795775"/>
      </c:bar3DChart>
      <c:catAx>
        <c:axId val="19779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3795775"/>
        <c:crosses val="autoZero"/>
        <c:auto val="1"/>
        <c:lblOffset val="100"/>
        <c:tickLblSkip val="1"/>
        <c:noMultiLvlLbl val="0"/>
      </c:catAx>
      <c:valAx>
        <c:axId val="43795775"/>
        <c:scaling>
          <c:orientation val="minMax"/>
          <c:max val="2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779278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8617656"/>
        <c:axId val="57796857"/>
      </c:barChart>
      <c:catAx>
        <c:axId val="58617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796857"/>
        <c:crosses val="autoZero"/>
        <c:auto val="1"/>
        <c:lblOffset val="100"/>
        <c:tickLblSkip val="1"/>
        <c:noMultiLvlLbl val="0"/>
      </c:catAx>
      <c:valAx>
        <c:axId val="57796857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617656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0409666"/>
        <c:axId val="51033811"/>
      </c:barChart>
      <c:catAx>
        <c:axId val="50409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33811"/>
        <c:crosses val="autoZero"/>
        <c:auto val="1"/>
        <c:lblOffset val="100"/>
        <c:tickLblSkip val="1"/>
        <c:noMultiLvlLbl val="0"/>
      </c:catAx>
      <c:valAx>
        <c:axId val="51033811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409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січень-вересень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56651116"/>
        <c:axId val="40097997"/>
      </c:barChart>
      <c:catAx>
        <c:axId val="56651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97997"/>
        <c:crossesAt val="0"/>
        <c:auto val="1"/>
        <c:lblOffset val="100"/>
        <c:tickLblSkip val="1"/>
        <c:noMultiLvlLbl val="0"/>
      </c:catAx>
      <c:valAx>
        <c:axId val="40097997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51116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9054718"/>
        <c:axId val="38839279"/>
      </c:lineChart>
      <c:catAx>
        <c:axId val="490547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39279"/>
        <c:crosses val="autoZero"/>
        <c:auto val="0"/>
        <c:lblOffset val="100"/>
        <c:tickLblSkip val="1"/>
        <c:noMultiLvlLbl val="0"/>
      </c:catAx>
      <c:valAx>
        <c:axId val="3883927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05471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4009192"/>
        <c:axId val="58973865"/>
      </c:lineChart>
      <c:catAx>
        <c:axId val="140091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973865"/>
        <c:crosses val="autoZero"/>
        <c:auto val="0"/>
        <c:lblOffset val="100"/>
        <c:tickLblSkip val="1"/>
        <c:noMultiLvlLbl val="0"/>
      </c:catAx>
      <c:valAx>
        <c:axId val="5897386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00919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61002738"/>
        <c:axId val="12153731"/>
      </c:lineChart>
      <c:catAx>
        <c:axId val="610027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153731"/>
        <c:crosses val="autoZero"/>
        <c:auto val="0"/>
        <c:lblOffset val="100"/>
        <c:tickLblSkip val="1"/>
        <c:noMultiLvlLbl val="0"/>
      </c:catAx>
      <c:valAx>
        <c:axId val="12153731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00273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42274716"/>
        <c:axId val="44928125"/>
      </c:lineChart>
      <c:catAx>
        <c:axId val="422747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28125"/>
        <c:crosses val="autoZero"/>
        <c:auto val="0"/>
        <c:lblOffset val="100"/>
        <c:tickLblSkip val="1"/>
        <c:noMultiLvlLbl val="0"/>
      </c:catAx>
      <c:valAx>
        <c:axId val="4492812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27471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699942"/>
        <c:axId val="15299479"/>
      </c:lineChart>
      <c:catAx>
        <c:axId val="16999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99479"/>
        <c:crosses val="autoZero"/>
        <c:auto val="0"/>
        <c:lblOffset val="100"/>
        <c:tickLblSkip val="1"/>
        <c:noMultiLvlLbl val="0"/>
      </c:catAx>
      <c:valAx>
        <c:axId val="15299479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9994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3477584"/>
        <c:axId val="31298257"/>
      </c:lineChart>
      <c:catAx>
        <c:axId val="347758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98257"/>
        <c:crosses val="autoZero"/>
        <c:auto val="0"/>
        <c:lblOffset val="100"/>
        <c:tickLblSkip val="1"/>
        <c:noMultiLvlLbl val="0"/>
      </c:catAx>
      <c:valAx>
        <c:axId val="31298257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7758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3248858"/>
        <c:axId val="52130859"/>
      </c:lineChart>
      <c:catAx>
        <c:axId val="132488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130859"/>
        <c:crosses val="autoZero"/>
        <c:auto val="0"/>
        <c:lblOffset val="100"/>
        <c:tickLblSkip val="1"/>
        <c:noMultiLvlLbl val="0"/>
      </c:catAx>
      <c:valAx>
        <c:axId val="52130859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248858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5"/>
          <c:w val="0.98175"/>
          <c:h val="0.877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вересень!$L$4:$L$18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вересень!$M$4:$M$25</c:f>
              <c:numCache/>
            </c:numRef>
          </c:val>
          <c:smooth val="1"/>
        </c:ser>
        <c:marker val="1"/>
        <c:axId val="66524548"/>
        <c:axId val="61850021"/>
      </c:lineChart>
      <c:catAx>
        <c:axId val="665245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850021"/>
        <c:crosses val="autoZero"/>
        <c:auto val="0"/>
        <c:lblOffset val="100"/>
        <c:tickLblSkip val="1"/>
        <c:noMultiLvlLbl val="0"/>
      </c:catAx>
      <c:valAx>
        <c:axId val="6185002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52454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67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січень-вересень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22.09.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485 421,9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483 316,0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січень-вересень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-20 056,6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вересень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52 238,4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вересень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-2 105,9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0">
        <row r="9">
          <cell r="E9">
            <v>248614.55</v>
          </cell>
          <cell r="F9">
            <v>253297.31</v>
          </cell>
        </row>
        <row r="19">
          <cell r="E19">
            <v>50722.75</v>
          </cell>
          <cell r="F19">
            <v>44863.4</v>
          </cell>
        </row>
        <row r="24">
          <cell r="E24">
            <v>75319</v>
          </cell>
          <cell r="F24">
            <v>70018.26</v>
          </cell>
        </row>
        <row r="27">
          <cell r="E27">
            <v>67536.5</v>
          </cell>
          <cell r="F27">
            <v>70869.55</v>
          </cell>
        </row>
        <row r="32">
          <cell r="E32">
            <v>5752.4</v>
          </cell>
          <cell r="F32">
            <v>5578.51</v>
          </cell>
        </row>
        <row r="41">
          <cell r="E41">
            <v>5220</v>
          </cell>
          <cell r="F41">
            <v>6785.06</v>
          </cell>
        </row>
        <row r="55">
          <cell r="E55">
            <v>485421.9</v>
          </cell>
          <cell r="F55">
            <v>483315.99</v>
          </cell>
        </row>
        <row r="64">
          <cell r="E64">
            <v>1600</v>
          </cell>
          <cell r="F64">
            <v>593.06</v>
          </cell>
        </row>
        <row r="65">
          <cell r="E65">
            <v>5462.16</v>
          </cell>
          <cell r="F65">
            <v>3948.27</v>
          </cell>
        </row>
        <row r="66">
          <cell r="E66">
            <v>1184.8</v>
          </cell>
          <cell r="F66">
            <v>1839.08</v>
          </cell>
        </row>
        <row r="83">
          <cell r="D83">
            <v>2382.7917</v>
          </cell>
        </row>
      </sheetData>
      <sheetData sheetId="1">
        <row r="83">
          <cell r="D83">
            <v>2162.07</v>
          </cell>
        </row>
      </sheetData>
      <sheetData sheetId="2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3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4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5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7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9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надх"/>
      <sheetName val="залишки  (2)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рес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  <sheetName val="Фонтан Сіті"/>
    </sheetNames>
    <sheetDataSet>
      <sheetData sheetId="16">
        <row r="6">
          <cell r="K6">
            <v>170432826.62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8" t="s">
        <v>50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  <c r="M1" s="1"/>
      <c r="N1" s="111" t="s">
        <v>51</v>
      </c>
      <c r="O1" s="107"/>
      <c r="P1" s="107"/>
      <c r="Q1" s="107"/>
      <c r="R1" s="107"/>
      <c r="S1" s="112"/>
    </row>
    <row r="2" spans="1:19" ht="16.5" thickBot="1">
      <c r="A2" s="113" t="s">
        <v>56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52</v>
      </c>
      <c r="O2" s="117"/>
      <c r="P2" s="117"/>
      <c r="Q2" s="117"/>
      <c r="R2" s="117"/>
      <c r="S2" s="118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21" t="s">
        <v>37</v>
      </c>
      <c r="O27" s="121"/>
      <c r="P27" s="121"/>
      <c r="Q27" s="121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22" t="s">
        <v>31</v>
      </c>
      <c r="O28" s="122"/>
      <c r="P28" s="122"/>
      <c r="Q28" s="122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9">
        <v>42036</v>
      </c>
      <c r="O29" s="123">
        <f>'[1]січень '!$D$142</f>
        <v>132375.63</v>
      </c>
      <c r="P29" s="123"/>
      <c r="Q29" s="123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20"/>
      <c r="O30" s="123"/>
      <c r="P30" s="123"/>
      <c r="Q30" s="123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4" t="s">
        <v>46</v>
      </c>
      <c r="P32" s="125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6" t="s">
        <v>47</v>
      </c>
      <c r="P33" s="126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7" t="s">
        <v>49</v>
      </c>
      <c r="P34" s="128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21" t="s">
        <v>32</v>
      </c>
      <c r="O37" s="121"/>
      <c r="P37" s="121"/>
      <c r="Q37" s="121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30" t="s">
        <v>33</v>
      </c>
      <c r="O38" s="130"/>
      <c r="P38" s="130"/>
      <c r="Q38" s="130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9">
        <v>42036</v>
      </c>
      <c r="O39" s="129">
        <v>0</v>
      </c>
      <c r="P39" s="129"/>
      <c r="Q39" s="129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20"/>
      <c r="O40" s="129"/>
      <c r="P40" s="129"/>
      <c r="Q40" s="129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9">
      <selection activeCell="D54" sqref="D54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52" t="s">
        <v>110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3"/>
      <c r="M27" s="153"/>
      <c r="N27" s="153"/>
    </row>
    <row r="28" spans="1:16" ht="78.75" customHeight="1">
      <c r="A28" s="147" t="s">
        <v>36</v>
      </c>
      <c r="B28" s="143" t="s">
        <v>62</v>
      </c>
      <c r="C28" s="143"/>
      <c r="D28" s="149" t="s">
        <v>63</v>
      </c>
      <c r="E28" s="150"/>
      <c r="F28" s="151" t="s">
        <v>64</v>
      </c>
      <c r="G28" s="145"/>
      <c r="H28" s="144"/>
      <c r="I28" s="149"/>
      <c r="J28" s="144"/>
      <c r="K28" s="145"/>
      <c r="L28" s="158" t="s">
        <v>40</v>
      </c>
      <c r="M28" s="159"/>
      <c r="N28" s="160"/>
      <c r="O28" s="154" t="s">
        <v>111</v>
      </c>
      <c r="P28" s="155"/>
    </row>
    <row r="29" spans="1:16" ht="45">
      <c r="A29" s="148"/>
      <c r="B29" s="71" t="s">
        <v>107</v>
      </c>
      <c r="C29" s="27" t="s">
        <v>25</v>
      </c>
      <c r="D29" s="71" t="str">
        <f>B29</f>
        <v>план на січень-вересень  2015р.</v>
      </c>
      <c r="E29" s="27" t="str">
        <f>C29</f>
        <v>факт</v>
      </c>
      <c r="F29" s="70" t="str">
        <f>B29</f>
        <v>план на січень-вересень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січень-вересень  2015р.</v>
      </c>
      <c r="M29" s="27" t="s">
        <v>25</v>
      </c>
      <c r="N29" s="67" t="s">
        <v>26</v>
      </c>
      <c r="O29" s="145"/>
      <c r="P29" s="149"/>
    </row>
    <row r="30" spans="1:16" ht="23.25" customHeight="1" thickBot="1">
      <c r="A30" s="65">
        <f>вересень!Q41</f>
        <v>170432.82662</v>
      </c>
      <c r="B30" s="72">
        <f>'[1]вересень'!$E$65</f>
        <v>5462.16</v>
      </c>
      <c r="C30" s="72">
        <f>'[1]вересень'!$F$65</f>
        <v>3948.27</v>
      </c>
      <c r="D30" s="72">
        <f>'[1]вересень'!$E$64</f>
        <v>1600</v>
      </c>
      <c r="E30" s="72">
        <f>'[1]вересень'!$F$64</f>
        <v>593.06</v>
      </c>
      <c r="F30" s="72">
        <f>'[1]вересень'!$E$66</f>
        <v>1184.8</v>
      </c>
      <c r="G30" s="72">
        <f>'[1]вересень'!$F$66</f>
        <v>1839.08</v>
      </c>
      <c r="H30" s="72"/>
      <c r="I30" s="72"/>
      <c r="J30" s="72"/>
      <c r="K30" s="72"/>
      <c r="L30" s="92">
        <f>H30+F30+D30+J30+B30</f>
        <v>8246.96</v>
      </c>
      <c r="M30" s="73">
        <f>C30+E30+G30</f>
        <v>6380.41</v>
      </c>
      <c r="N30" s="74">
        <f>M30-L30</f>
        <v>-1866.5499999999993</v>
      </c>
      <c r="O30" s="156">
        <f>вересень!Q31</f>
        <v>2382.7917</v>
      </c>
      <c r="P30" s="157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3"/>
      <c r="P31" s="143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73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f>'[1]вересень'!$E$9</f>
        <v>248614.55</v>
      </c>
      <c r="C47" s="39">
        <f>'[1]вересень'!$F$9</f>
        <v>253297.31</v>
      </c>
      <c r="F47" s="1" t="s">
        <v>24</v>
      </c>
      <c r="G47" s="8"/>
      <c r="H47" s="14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f>'[1]вересень'!$E$24</f>
        <v>75319</v>
      </c>
      <c r="C48" s="17">
        <f>'[1]вересень'!$F$24</f>
        <v>70018.26</v>
      </c>
      <c r="G48" s="8"/>
      <c r="H48" s="14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f>'[1]вересень'!$E$27</f>
        <v>67536.5</v>
      </c>
      <c r="C49" s="16">
        <f>'[1]вересень'!$F$27</f>
        <v>70869.55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61</v>
      </c>
      <c r="B50" s="16">
        <f>'[1]вересень'!$E$32</f>
        <v>5752.4</v>
      </c>
      <c r="C50" s="16">
        <f>'[1]вересень'!$F$32</f>
        <v>5578.51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f>'[1]вересень'!$E$19</f>
        <v>50722.75</v>
      </c>
      <c r="C51" s="16">
        <f>'[1]вересень'!$F$19</f>
        <v>44863.4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f>'[1]вересень'!$E$41</f>
        <v>5220</v>
      </c>
      <c r="C52" s="16">
        <f>'[1]вересень'!$F$41</f>
        <v>6785.06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2200</v>
      </c>
      <c r="C53" s="16">
        <v>2041.5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f>B55-B47-B48-B49-B50-B51-B52-B53</f>
        <v>30056.70000000004</v>
      </c>
      <c r="C54" s="16">
        <f>C55-C47-C48-C49-C50-C51-C52-C53</f>
        <v>29862.399999999983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f>'[1]вересень'!$E$55</f>
        <v>485421.9</v>
      </c>
      <c r="C55" s="11">
        <f>'[1]вересень'!$F$55</f>
        <v>483315.99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112</v>
      </c>
    </row>
    <row r="3" spans="2:7" ht="18">
      <c r="B3" s="19"/>
      <c r="G3" s="20" t="s">
        <v>71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113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-9851.7</v>
      </c>
      <c r="M7" s="23">
        <f t="shared" si="0"/>
        <v>-13596.06556</v>
      </c>
      <c r="N7" s="56">
        <f>SUM(B8:M14)</f>
        <v>77932.47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 t="s">
        <v>60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72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52238.399999999994</v>
      </c>
      <c r="K15" s="54">
        <f t="shared" si="2"/>
        <v>50675.437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607955.0700000001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55</v>
      </c>
      <c r="Q1" s="107"/>
      <c r="R1" s="107"/>
      <c r="S1" s="107"/>
      <c r="T1" s="107"/>
      <c r="U1" s="112"/>
    </row>
    <row r="2" spans="1:21" ht="16.5" thickBot="1">
      <c r="A2" s="113" t="s">
        <v>68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65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9">
        <v>20883.79</v>
      </c>
      <c r="T23" s="140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41">
        <f>SUM(S4:S23)</f>
        <v>21384.690000000002</v>
      </c>
      <c r="T24" s="142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42064</v>
      </c>
      <c r="Q29" s="123">
        <f>'[1]лютий'!$D$109</f>
        <v>138305.95627000002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49</v>
      </c>
      <c r="R32" s="128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42064</v>
      </c>
      <c r="Q39" s="129">
        <v>0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66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69</v>
      </c>
      <c r="Q1" s="107"/>
      <c r="R1" s="107"/>
      <c r="S1" s="107"/>
      <c r="T1" s="107"/>
      <c r="U1" s="112"/>
    </row>
    <row r="2" spans="1:21" ht="16.5" thickBot="1">
      <c r="A2" s="113" t="s">
        <v>74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75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67</v>
      </c>
      <c r="M3" s="40" t="s">
        <v>76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9">
        <v>13804</v>
      </c>
      <c r="T24" s="140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41">
        <f>SUM(S4:S24)</f>
        <v>13804</v>
      </c>
      <c r="T25" s="142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42095</v>
      </c>
      <c r="Q30" s="123">
        <f>'[2]березень'!$D$109</f>
        <v>147433.23977000001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42095</v>
      </c>
      <c r="Q40" s="129">
        <v>0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77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79</v>
      </c>
      <c r="Q1" s="107"/>
      <c r="R1" s="107"/>
      <c r="S1" s="107"/>
      <c r="T1" s="107"/>
      <c r="U1" s="112"/>
    </row>
    <row r="2" spans="1:21" ht="16.5" thickBot="1">
      <c r="A2" s="113" t="s">
        <v>81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82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78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9">
        <v>7506813.9</v>
      </c>
      <c r="T24" s="140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41">
        <f>SUM(S4:S24)</f>
        <v>7506813.9</v>
      </c>
      <c r="T25" s="142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42125</v>
      </c>
      <c r="Q30" s="123">
        <f>'[1]квітень'!$D$108</f>
        <v>154856.06924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42125</v>
      </c>
      <c r="Q40" s="129">
        <v>0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83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85</v>
      </c>
      <c r="Q1" s="107"/>
      <c r="R1" s="107"/>
      <c r="S1" s="107"/>
      <c r="T1" s="107"/>
      <c r="U1" s="112"/>
    </row>
    <row r="2" spans="1:21" ht="16.5" thickBot="1">
      <c r="A2" s="113" t="s">
        <v>87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88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84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3">
        <v>0</v>
      </c>
      <c r="T4" s="134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41">
        <f>SUM(S4:S21)</f>
        <v>0</v>
      </c>
      <c r="T22" s="142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21" t="s">
        <v>37</v>
      </c>
      <c r="Q25" s="121"/>
      <c r="R25" s="121"/>
      <c r="S25" s="121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22" t="s">
        <v>31</v>
      </c>
      <c r="Q26" s="122"/>
      <c r="R26" s="122"/>
      <c r="S26" s="122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9">
        <v>42156</v>
      </c>
      <c r="Q27" s="123">
        <f>'[1]травень'!$D$83</f>
        <v>153606.78</v>
      </c>
      <c r="R27" s="123"/>
      <c r="S27" s="123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0"/>
      <c r="Q28" s="123"/>
      <c r="R28" s="123"/>
      <c r="S28" s="123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27" t="s">
        <v>70</v>
      </c>
      <c r="R30" s="128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26" t="s">
        <v>47</v>
      </c>
      <c r="R31" s="126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21" t="s">
        <v>32</v>
      </c>
      <c r="Q35" s="121"/>
      <c r="R35" s="121"/>
      <c r="S35" s="121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30" t="s">
        <v>33</v>
      </c>
      <c r="Q36" s="130"/>
      <c r="R36" s="130"/>
      <c r="S36" s="130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9">
        <v>42156</v>
      </c>
      <c r="Q37" s="129">
        <v>0</v>
      </c>
      <c r="R37" s="129"/>
      <c r="S37" s="129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0"/>
      <c r="Q38" s="129"/>
      <c r="R38" s="129"/>
      <c r="S38" s="129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90</v>
      </c>
      <c r="Q1" s="107"/>
      <c r="R1" s="107"/>
      <c r="S1" s="107"/>
      <c r="T1" s="107"/>
      <c r="U1" s="112"/>
    </row>
    <row r="2" spans="1:21" ht="16.5" thickBot="1">
      <c r="A2" s="113" t="s">
        <v>92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93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91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3">
        <v>2189.4</v>
      </c>
      <c r="T4" s="134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41">
        <f>SUM(S4:S23)</f>
        <v>3437</v>
      </c>
      <c r="T24" s="142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42186</v>
      </c>
      <c r="Q29" s="123">
        <f>'[1]червень'!$D$83</f>
        <v>152943.93305000002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70</v>
      </c>
      <c r="R32" s="128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42186</v>
      </c>
      <c r="Q39" s="129">
        <v>0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  <mergeCell ref="P29:P30"/>
    <mergeCell ref="Q29:S30"/>
    <mergeCell ref="S19:T19"/>
    <mergeCell ref="S20:T20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94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96</v>
      </c>
      <c r="Q1" s="107"/>
      <c r="R1" s="107"/>
      <c r="S1" s="107"/>
      <c r="T1" s="107"/>
      <c r="U1" s="112"/>
    </row>
    <row r="2" spans="1:21" ht="16.5" thickBot="1">
      <c r="A2" s="113" t="s">
        <v>97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98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41">
        <f>SUM(S4:S26)</f>
        <v>18786615.38</v>
      </c>
      <c r="T27" s="142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1" t="s">
        <v>37</v>
      </c>
      <c r="Q30" s="121"/>
      <c r="R30" s="121"/>
      <c r="S30" s="121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2" t="s">
        <v>31</v>
      </c>
      <c r="Q31" s="122"/>
      <c r="R31" s="122"/>
      <c r="S31" s="122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19">
        <v>42217</v>
      </c>
      <c r="Q32" s="123">
        <f>'[1]липень'!$D$83</f>
        <v>24842.96012</v>
      </c>
      <c r="R32" s="123"/>
      <c r="S32" s="123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20"/>
      <c r="Q33" s="123"/>
      <c r="R33" s="123"/>
      <c r="S33" s="123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7" t="s">
        <v>70</v>
      </c>
      <c r="R35" s="128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26" t="s">
        <v>47</v>
      </c>
      <c r="R36" s="126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1" t="s">
        <v>32</v>
      </c>
      <c r="Q40" s="121"/>
      <c r="R40" s="121"/>
      <c r="S40" s="121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30" t="s">
        <v>33</v>
      </c>
      <c r="Q41" s="130"/>
      <c r="R41" s="130"/>
      <c r="S41" s="130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19">
        <v>42217</v>
      </c>
      <c r="Q42" s="129">
        <f>'[3]залишки  (2)'!$K$6</f>
        <v>170432826.62</v>
      </c>
      <c r="R42" s="129"/>
      <c r="S42" s="129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20"/>
      <c r="Q43" s="129"/>
      <c r="R43" s="129"/>
      <c r="S43" s="129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5:T25"/>
    <mergeCell ref="S22:T22"/>
    <mergeCell ref="S23:T23"/>
    <mergeCell ref="S24:T24"/>
    <mergeCell ref="S26:T26"/>
    <mergeCell ref="S27:T27"/>
    <mergeCell ref="P30:S30"/>
    <mergeCell ref="P31:S31"/>
    <mergeCell ref="P32:P33"/>
    <mergeCell ref="Q32:S33"/>
    <mergeCell ref="Q35:R35"/>
    <mergeCell ref="Q36:R36"/>
    <mergeCell ref="P40:S40"/>
    <mergeCell ref="P41:S41"/>
    <mergeCell ref="P42:P43"/>
    <mergeCell ref="Q42:S4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G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6" sqref="L16:L2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99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101</v>
      </c>
      <c r="Q1" s="107"/>
      <c r="R1" s="107"/>
      <c r="S1" s="107"/>
      <c r="T1" s="107"/>
      <c r="U1" s="112"/>
    </row>
    <row r="2" spans="1:21" ht="16.5" thickBot="1">
      <c r="A2" s="113" t="s">
        <v>102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103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100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41">
        <f>SUM(S4:S23)</f>
        <v>13749.5</v>
      </c>
      <c r="T24" s="142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42248</v>
      </c>
      <c r="Q29" s="123">
        <f>'[1]серпень'!$D$83</f>
        <v>2162.07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70</v>
      </c>
      <c r="R32" s="128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42248</v>
      </c>
      <c r="Q39" s="129">
        <v>161932.82662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Q32:R32"/>
    <mergeCell ref="Q33:R33"/>
    <mergeCell ref="P37:S37"/>
    <mergeCell ref="P38:S38"/>
    <mergeCell ref="S24:T24"/>
    <mergeCell ref="P27:S27"/>
    <mergeCell ref="P28:S28"/>
    <mergeCell ref="P29:P30"/>
    <mergeCell ref="Q29:S30"/>
    <mergeCell ref="S23:T23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U48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3" sqref="C2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105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106</v>
      </c>
      <c r="Q1" s="107"/>
      <c r="R1" s="107"/>
      <c r="S1" s="107"/>
      <c r="T1" s="107"/>
      <c r="U1" s="112"/>
    </row>
    <row r="2" spans="1:21" ht="16.5" thickBot="1">
      <c r="A2" s="113" t="s">
        <v>108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109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104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AVERAGE(L4:L18)</f>
        <v>2145.455333333333</v>
      </c>
      <c r="P4" s="43">
        <v>24.1</v>
      </c>
      <c r="Q4" s="44">
        <v>0</v>
      </c>
      <c r="R4" s="45">
        <v>0</v>
      </c>
      <c r="S4" s="133">
        <v>0</v>
      </c>
      <c r="T4" s="134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2145.5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0.94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13.179999999999987</v>
      </c>
      <c r="L6" s="41">
        <v>684</v>
      </c>
      <c r="M6" s="41">
        <v>1250</v>
      </c>
      <c r="N6" s="4">
        <f t="shared" si="1"/>
        <v>0.5472</v>
      </c>
      <c r="O6" s="2">
        <v>2145.5</v>
      </c>
      <c r="P6" s="105">
        <v>45.94</v>
      </c>
      <c r="Q6" s="50">
        <v>0</v>
      </c>
      <c r="R6" s="106">
        <v>0.24</v>
      </c>
      <c r="S6" s="137">
        <v>0</v>
      </c>
      <c r="T6" s="138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4.24</v>
      </c>
      <c r="D7" s="47">
        <v>7.84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97.14000000000024</v>
      </c>
      <c r="L7" s="41">
        <v>4209.5</v>
      </c>
      <c r="M7" s="41">
        <v>3500</v>
      </c>
      <c r="N7" s="4">
        <f t="shared" si="1"/>
        <v>1.2027142857142856</v>
      </c>
      <c r="O7" s="2">
        <v>2145.5</v>
      </c>
      <c r="P7" s="104">
        <v>0</v>
      </c>
      <c r="Q7" s="47">
        <v>0</v>
      </c>
      <c r="R7" s="53">
        <v>0</v>
      </c>
      <c r="S7" s="135">
        <v>10000</v>
      </c>
      <c r="T7" s="136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2145.5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13.54</v>
      </c>
      <c r="I9" s="3">
        <v>0</v>
      </c>
      <c r="J9" s="3">
        <v>30.5</v>
      </c>
      <c r="K9" s="41">
        <f t="shared" si="0"/>
        <v>41.9800000000001</v>
      </c>
      <c r="L9" s="41">
        <v>2025.13</v>
      </c>
      <c r="M9" s="41">
        <v>1300</v>
      </c>
      <c r="N9" s="4">
        <f t="shared" si="1"/>
        <v>1.5577923076923077</v>
      </c>
      <c r="O9" s="2">
        <v>2145.5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2145.5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2145.5</v>
      </c>
      <c r="P11" s="104">
        <v>0</v>
      </c>
      <c r="Q11" s="47">
        <v>0</v>
      </c>
      <c r="R11" s="53">
        <v>0</v>
      </c>
      <c r="S11" s="135">
        <v>5000</v>
      </c>
      <c r="T11" s="136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2145.5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2145.5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2145.5</v>
      </c>
      <c r="P14" s="104">
        <v>119.6</v>
      </c>
      <c r="Q14" s="47">
        <v>0</v>
      </c>
      <c r="R14" s="52">
        <v>0</v>
      </c>
      <c r="S14" s="135">
        <v>0</v>
      </c>
      <c r="T14" s="136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2145.5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2145.5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2145.5</v>
      </c>
      <c r="P17" s="104">
        <v>0</v>
      </c>
      <c r="Q17" s="47">
        <v>0</v>
      </c>
      <c r="R17" s="52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</v>
      </c>
      <c r="F18" s="41">
        <v>170.7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-0.9000000000001984</v>
      </c>
      <c r="L18" s="41">
        <v>1714.1</v>
      </c>
      <c r="M18" s="41">
        <v>4600</v>
      </c>
      <c r="N18" s="4">
        <f t="shared" si="1"/>
        <v>0.37263043478260865</v>
      </c>
      <c r="O18" s="2">
        <v>2145.5</v>
      </c>
      <c r="P18" s="104">
        <v>0</v>
      </c>
      <c r="Q18" s="47">
        <v>0</v>
      </c>
      <c r="R18" s="53">
        <v>0.2</v>
      </c>
      <c r="S18" s="135">
        <v>0</v>
      </c>
      <c r="T18" s="136"/>
      <c r="U18" s="34">
        <f t="shared" si="2"/>
        <v>0.2</v>
      </c>
    </row>
    <row r="19" spans="1:21" ht="12.75">
      <c r="A19" s="12">
        <v>42269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3800</v>
      </c>
      <c r="N19" s="4">
        <f>L19/M19</f>
        <v>0</v>
      </c>
      <c r="O19" s="2">
        <v>2145.5</v>
      </c>
      <c r="P19" s="104"/>
      <c r="Q19" s="47"/>
      <c r="R19" s="53"/>
      <c r="S19" s="135"/>
      <c r="T19" s="136"/>
      <c r="U19" s="34">
        <f t="shared" si="2"/>
        <v>0</v>
      </c>
    </row>
    <row r="20" spans="1:21" ht="12.75">
      <c r="A20" s="12">
        <v>42270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1800</v>
      </c>
      <c r="N20" s="4">
        <f t="shared" si="1"/>
        <v>0</v>
      </c>
      <c r="O20" s="2">
        <v>2145.5</v>
      </c>
      <c r="P20" s="104"/>
      <c r="Q20" s="47"/>
      <c r="R20" s="53"/>
      <c r="S20" s="135"/>
      <c r="T20" s="136"/>
      <c r="U20" s="34">
        <f t="shared" si="2"/>
        <v>0</v>
      </c>
    </row>
    <row r="21" spans="1:21" ht="12.75">
      <c r="A21" s="12">
        <v>42271</v>
      </c>
      <c r="B21" s="41"/>
      <c r="C21" s="96"/>
      <c r="D21" s="3"/>
      <c r="E21" s="41"/>
      <c r="F21" s="41"/>
      <c r="G21" s="3"/>
      <c r="H21" s="3"/>
      <c r="I21" s="3"/>
      <c r="J21" s="3"/>
      <c r="K21" s="41">
        <f t="shared" si="0"/>
        <v>0</v>
      </c>
      <c r="L21" s="41"/>
      <c r="M21" s="41">
        <v>1650</v>
      </c>
      <c r="N21" s="4">
        <f t="shared" si="1"/>
        <v>0</v>
      </c>
      <c r="O21" s="2">
        <v>2145.5</v>
      </c>
      <c r="P21" s="46"/>
      <c r="Q21" s="52"/>
      <c r="R21" s="53"/>
      <c r="S21" s="135"/>
      <c r="T21" s="136"/>
      <c r="U21" s="34">
        <f t="shared" si="2"/>
        <v>0</v>
      </c>
    </row>
    <row r="22" spans="1:21" ht="12.75">
      <c r="A22" s="12">
        <v>42272</v>
      </c>
      <c r="B22" s="41"/>
      <c r="C22" s="96"/>
      <c r="D22" s="3"/>
      <c r="E22" s="41"/>
      <c r="F22" s="41"/>
      <c r="G22" s="3"/>
      <c r="H22" s="3"/>
      <c r="I22" s="3"/>
      <c r="J22" s="3"/>
      <c r="K22" s="41">
        <f t="shared" si="0"/>
        <v>0</v>
      </c>
      <c r="L22" s="41"/>
      <c r="M22" s="41">
        <f>1900-570</f>
        <v>1330</v>
      </c>
      <c r="N22" s="4">
        <f t="shared" si="1"/>
        <v>0</v>
      </c>
      <c r="O22" s="2">
        <v>2145.5</v>
      </c>
      <c r="P22" s="46"/>
      <c r="Q22" s="52"/>
      <c r="R22" s="53"/>
      <c r="S22" s="135"/>
      <c r="T22" s="136"/>
      <c r="U22" s="34">
        <f t="shared" si="2"/>
        <v>0</v>
      </c>
    </row>
    <row r="23" spans="1:21" ht="12.75">
      <c r="A23" s="12">
        <v>42275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1800</v>
      </c>
      <c r="N23" s="4">
        <f t="shared" si="1"/>
        <v>0</v>
      </c>
      <c r="O23" s="2">
        <v>2145.5</v>
      </c>
      <c r="P23" s="46"/>
      <c r="Q23" s="52"/>
      <c r="R23" s="53"/>
      <c r="S23" s="135"/>
      <c r="T23" s="136"/>
      <c r="U23" s="34">
        <f t="shared" si="2"/>
        <v>0</v>
      </c>
    </row>
    <row r="24" spans="1:21" ht="12.75">
      <c r="A24" s="12">
        <v>42276</v>
      </c>
      <c r="B24" s="41"/>
      <c r="C24" s="96"/>
      <c r="D24" s="3"/>
      <c r="E24" s="41"/>
      <c r="F24" s="41"/>
      <c r="G24" s="3"/>
      <c r="H24" s="3"/>
      <c r="I24" s="3"/>
      <c r="J24" s="3"/>
      <c r="K24" s="41">
        <f t="shared" si="0"/>
        <v>0</v>
      </c>
      <c r="L24" s="41"/>
      <c r="M24" s="41">
        <f>3800+300</f>
        <v>4100</v>
      </c>
      <c r="N24" s="4">
        <f>L24/M24</f>
        <v>0</v>
      </c>
      <c r="O24" s="2">
        <v>2145.5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12">
        <v>42277</v>
      </c>
      <c r="B25" s="41"/>
      <c r="C25" s="96"/>
      <c r="D25" s="3"/>
      <c r="E25" s="3"/>
      <c r="F25" s="41"/>
      <c r="G25" s="3"/>
      <c r="H25" s="3"/>
      <c r="I25" s="3"/>
      <c r="J25" s="3"/>
      <c r="K25" s="41">
        <f t="shared" si="0"/>
        <v>0</v>
      </c>
      <c r="L25" s="41"/>
      <c r="M25" s="41">
        <f>3200-1.5</f>
        <v>3198.5</v>
      </c>
      <c r="N25" s="4">
        <f t="shared" si="1"/>
        <v>0</v>
      </c>
      <c r="O25" s="2">
        <v>2145.5</v>
      </c>
      <c r="P25" s="46"/>
      <c r="Q25" s="52"/>
      <c r="R25" s="53"/>
      <c r="S25" s="135"/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19586.280000000002</v>
      </c>
      <c r="C26" s="99">
        <f t="shared" si="3"/>
        <v>985.7099999999998</v>
      </c>
      <c r="D26" s="99">
        <f t="shared" si="3"/>
        <v>333.45</v>
      </c>
      <c r="E26" s="99">
        <f t="shared" si="3"/>
        <v>2009.98</v>
      </c>
      <c r="F26" s="99">
        <f t="shared" si="3"/>
        <v>3034.5199999999995</v>
      </c>
      <c r="G26" s="99">
        <f t="shared" si="3"/>
        <v>4.6000000000000005</v>
      </c>
      <c r="H26" s="99">
        <f t="shared" si="3"/>
        <v>354.03999999999996</v>
      </c>
      <c r="I26" s="100">
        <f t="shared" si="3"/>
        <v>920.1999999999999</v>
      </c>
      <c r="J26" s="100">
        <f t="shared" si="3"/>
        <v>200.79999999999998</v>
      </c>
      <c r="K26" s="42">
        <f t="shared" si="3"/>
        <v>4752.250000000002</v>
      </c>
      <c r="L26" s="42">
        <f t="shared" si="3"/>
        <v>32181.829999999994</v>
      </c>
      <c r="M26" s="42">
        <f t="shared" si="3"/>
        <v>56768.5</v>
      </c>
      <c r="N26" s="14">
        <f t="shared" si="1"/>
        <v>0.5668959017765133</v>
      </c>
      <c r="O26" s="2"/>
      <c r="P26" s="89">
        <f>SUM(P4:P25)</f>
        <v>189.64</v>
      </c>
      <c r="Q26" s="89">
        <f>SUM(Q4:Q25)</f>
        <v>0</v>
      </c>
      <c r="R26" s="89">
        <f>SUM(R4:R25)</f>
        <v>0.44</v>
      </c>
      <c r="S26" s="141">
        <f>SUM(S4:S25)</f>
        <v>15000</v>
      </c>
      <c r="T26" s="142"/>
      <c r="U26" s="89">
        <f>P26+Q26+S26+R26+T26</f>
        <v>15190.08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1" t="s">
        <v>37</v>
      </c>
      <c r="Q29" s="121"/>
      <c r="R29" s="121"/>
      <c r="S29" s="121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2" t="s">
        <v>31</v>
      </c>
      <c r="Q30" s="122"/>
      <c r="R30" s="122"/>
      <c r="S30" s="122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9">
        <v>42269</v>
      </c>
      <c r="Q31" s="123">
        <f>'[1]вересень'!$D$83</f>
        <v>2382.7917</v>
      </c>
      <c r="R31" s="123"/>
      <c r="S31" s="123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20"/>
      <c r="Q32" s="123"/>
      <c r="R32" s="123"/>
      <c r="S32" s="123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7" t="s">
        <v>70</v>
      </c>
      <c r="R34" s="128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6" t="s">
        <v>47</v>
      </c>
      <c r="R35" s="126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1" t="s">
        <v>32</v>
      </c>
      <c r="Q39" s="121"/>
      <c r="R39" s="121"/>
      <c r="S39" s="121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30" t="s">
        <v>33</v>
      </c>
      <c r="Q40" s="130"/>
      <c r="R40" s="130"/>
      <c r="S40" s="130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9">
        <v>42269</v>
      </c>
      <c r="Q41" s="129">
        <f>'[3]залишки  (2)'!$K$6/1000</f>
        <v>170432.82662</v>
      </c>
      <c r="R41" s="129"/>
      <c r="S41" s="129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20"/>
      <c r="Q42" s="129"/>
      <c r="R42" s="129"/>
      <c r="S42" s="129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S23:T23"/>
    <mergeCell ref="S24:T24"/>
    <mergeCell ref="P39:S39"/>
    <mergeCell ref="P40:S40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2015-09-21T12:05:28Z</cp:lastPrinted>
  <dcterms:created xsi:type="dcterms:W3CDTF">2006-11-30T08:16:02Z</dcterms:created>
  <dcterms:modified xsi:type="dcterms:W3CDTF">2015-09-22T07:56:47Z</dcterms:modified>
  <cp:category/>
  <cp:version/>
  <cp:contentType/>
  <cp:contentStatus/>
</cp:coreProperties>
</file>